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995" windowHeight="14895" activeTab="0"/>
  </bookViews>
  <sheets>
    <sheet name="SCTV • CIELab.XYZ 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<sst xmlns="http://schemas.openxmlformats.org/spreadsheetml/2006/main" count="82" uniqueCount="51">
  <si>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ORIGINATOR</t>
  </si>
  <si>
    <t>https://cielab.xyz/spectralcalc.php</t>
  </si>
  <si>
    <t>DESCRIPTOR</t>
  </si>
  <si>
    <t>Output Characterisation</t>
  </si>
  <si>
    <t>CREATED</t>
  </si>
  <si>
    <t>20/5/2020</t>
  </si>
  <si>
    <t>MEASUREMENT_SOURCE</t>
  </si>
  <si>
    <t>ILLUMINATION_NAME</t>
  </si>
  <si>
    <t>D50</t>
  </si>
  <si>
    <t>OBSERVER_ANGLE</t>
  </si>
  <si>
    <t>CHROMATIC_ADAPTATION</t>
  </si>
  <si>
    <t>None</t>
  </si>
  <si>
    <t>KEYWORD</t>
  </si>
  <si>
    <t>SAMPLE_ID</t>
  </si>
  <si>
    <t>NUMBER_OF_FIELDS</t>
  </si>
  <si>
    <t>BEGIN_DATA_FORMAT</t>
  </si>
  <si>
    <t>CMYK_C</t>
  </si>
  <si>
    <t>CMYK_M</t>
  </si>
  <si>
    <t>CMYK_Y</t>
  </si>
  <si>
    <t>CMYK_K</t>
  </si>
  <si>
    <t>XYZ_X</t>
  </si>
  <si>
    <t>XYZ_Y</t>
  </si>
  <si>
    <t>XYZ_Z</t>
  </si>
  <si>
    <t>END_DATA_FORMAT</t>
  </si>
  <si>
    <t>NUMBER_OF_SETS</t>
  </si>
  <si>
    <t>BEGIN_DATA</t>
  </si>
  <si>
    <t>END_DATA</t>
  </si>
  <si>
    <t>SCTV REL</t>
  </si>
  <si>
    <t>You can count it with https://cielab.xyz/spectralcalc.php</t>
  </si>
  <si>
    <t>u</t>
  </si>
  <si>
    <t>Input CGATS data sample with 4 midtones</t>
  </si>
  <si>
    <t># Time: 2:25:18</t>
  </si>
  <si>
    <t>u-function and logics</t>
  </si>
  <si>
    <t>calculation function</t>
  </si>
  <si>
    <t>ISO 20654:2017 SCTV formulas (quote)</t>
  </si>
  <si>
    <t>Spot Colour Tone Value (SCTV) calculation lesson</t>
  </si>
  <si>
    <t>This document was created as part of the project CIELab.XYZ  •  Author: Michael I Sartakov</t>
  </si>
  <si>
    <t>SCTV ABS</t>
  </si>
  <si>
    <t>Samples of input data here: https://cielab.xyz/spectralcalc/</t>
  </si>
  <si>
    <t>Linear Reference</t>
  </si>
  <si>
    <t>ASTM E308-01 and ISO 13655:2009 XYZ D50 2° value:</t>
  </si>
  <si>
    <t>TVI for this XYZ data with ISO 12647-2:2013 Curve A Reference plus Tolerances (green area)</t>
  </si>
  <si>
    <t>set to D50 2° XYZ values</t>
  </si>
  <si>
    <t>Illumination=D50  ObserverAngle=2°  WhiteBase=Abs  Filter=No</t>
  </si>
  <si>
    <t>Ideal SCTV Linear Result</t>
  </si>
  <si>
    <t>Ideal SCTV Linear Result in TVI coordinates</t>
  </si>
  <si>
    <t>SCTV</t>
  </si>
  <si>
    <t>TVI</t>
  </si>
  <si>
    <t>TV</t>
  </si>
  <si>
    <t>You can count it from CIE Lab D50 2° with https://cielab.xyz/linearization/</t>
  </si>
  <si>
    <t>Corrected Version 2018-01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</si>
</sst>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9.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2" xfId="15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11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Spot Colour Tone Value (SCTV) Relative Chart: 
deviations from linearity</a:t>
            </a:r>
          </a:p>
        </c:rich>
      </c:tx>
      <c:layout>
        <c:manualLayout>
          <c:xMode val="factor"/>
          <c:yMode val="factor"/>
          <c:x val="0.008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1"/>
          <c:h val="0.8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'SCTV • CIELab.XYZ '!$B$13</c:f>
              <c:strCache>
                <c:ptCount val="1"/>
                <c:pt idx="0">
                  <c:v>CMYK_C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'SCTV • CIELab.XYZ '!$Y$17:$Y$22</c:f>
              <c:numCache/>
            </c:numRef>
          </c:xVal>
          <c:yVal>
            <c:numRef>
              <c:f>'SCTV • CIELab.XYZ '!$Z$17:$Z$22</c:f>
              <c:numCache/>
            </c:numRef>
          </c:yVal>
          <c:smooth val="1"/>
        </c:ser>
        <c:ser>
          <c:idx val="1"/>
          <c:order val="1"/>
          <c:tx>
            <c:strRef>
              <c:f>'SCTV • CIELab.XYZ '!$C$13</c:f>
              <c:strCache>
                <c:ptCount val="1"/>
                <c:pt idx="0">
                  <c:v>CMYK_M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'SCTV • CIELab.XYZ '!$Y$23:$Y$28</c:f>
              <c:numCache/>
            </c:numRef>
          </c:xVal>
          <c:yVal>
            <c:numRef>
              <c:f>'SCTV • CIELab.XYZ '!$Z$23:$Z$28</c:f>
              <c:numCache/>
            </c:numRef>
          </c:yVal>
          <c:smooth val="1"/>
        </c:ser>
        <c:ser>
          <c:idx val="2"/>
          <c:order val="2"/>
          <c:tx>
            <c:strRef>
              <c:f>'SCTV • CIELab.XYZ '!$D$13</c:f>
              <c:strCache>
                <c:ptCount val="1"/>
                <c:pt idx="0">
                  <c:v>CMYK_Y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'SCTV • CIELab.XYZ '!$Y$29:$Y$34</c:f>
              <c:numCache/>
            </c:numRef>
          </c:xVal>
          <c:yVal>
            <c:numRef>
              <c:f>'SCTV • CIELab.XYZ '!$Z$29:$Z$34</c:f>
              <c:numCache/>
            </c:numRef>
          </c:yVal>
          <c:smooth val="1"/>
        </c:ser>
        <c:ser>
          <c:idx val="3"/>
          <c:order val="3"/>
          <c:tx>
            <c:strRef>
              <c:f>'SCTV • CIELab.XYZ '!$E$13</c:f>
              <c:strCache>
                <c:ptCount val="1"/>
                <c:pt idx="0">
                  <c:v>CMYK_K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'SCTV • CIELab.XYZ '!$Y$35:$Y$40</c:f>
              <c:numCache/>
            </c:numRef>
          </c:xVal>
          <c:yVal>
            <c:numRef>
              <c:f>'SCTV • CIELab.XYZ '!$Z$35:$Z$40</c:f>
              <c:numCache/>
            </c:numRef>
          </c:yVal>
          <c:smooth val="1"/>
        </c:ser>
        <c:ser>
          <c:idx val="4"/>
          <c:order val="4"/>
          <c:tx>
            <c:strRef>
              <c:f>'SCTV • CIELab.XYZ '!$Y$45</c:f>
              <c:strCache>
                <c:ptCount val="1"/>
                <c:pt idx="0">
                  <c:v>Linear Reference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'SCTV • CIELab.XYZ '!$Y$43:$Y$44</c:f>
              <c:numCache/>
            </c:numRef>
          </c:xVal>
          <c:yVal>
            <c:numRef>
              <c:f>'SCTV • CIELab.XYZ '!$Z$43:$Z$44</c:f>
              <c:numCache/>
            </c:numRef>
          </c:yVal>
          <c:smooth val="1"/>
        </c:ser>
        <c:axId val="15392334"/>
        <c:axId val="4947807"/>
      </c:scatterChart>
      <c:valAx>
        <c:axId val="153923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X: tone value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7807"/>
        <c:crosses val="autoZero"/>
        <c:crossBetween val="midCat"/>
        <c:dispUnits/>
      </c:valAx>
      <c:valAx>
        <c:axId val="4947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Y: Rel. SCTV value</a:t>
                </a:r>
              </a:p>
            </c:rich>
          </c:tx>
          <c:layout>
            <c:manualLayout>
              <c:xMode val="factor"/>
              <c:yMode val="factor"/>
              <c:x val="0.241"/>
              <c:y val="-0.07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92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1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41</xdr:row>
      <xdr:rowOff>9525</xdr:rowOff>
    </xdr:from>
    <xdr:to>
      <xdr:col>26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7658100" y="6781800"/>
        <a:ext cx="87249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73</xdr:row>
      <xdr:rowOff>123825</xdr:rowOff>
    </xdr:from>
    <xdr:to>
      <xdr:col>11</xdr:col>
      <xdr:colOff>9525</xdr:colOff>
      <xdr:row>115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096750"/>
          <a:ext cx="731520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9</xdr:col>
      <xdr:colOff>571500</xdr:colOff>
      <xdr:row>70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924800"/>
          <a:ext cx="65055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25</xdr:col>
      <xdr:colOff>76200</xdr:colOff>
      <xdr:row>9</xdr:row>
      <xdr:rowOff>114300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885825"/>
          <a:ext cx="913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25</xdr:col>
      <xdr:colOff>0</xdr:colOff>
      <xdr:row>137</xdr:row>
      <xdr:rowOff>76200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29625" y="18307050"/>
          <a:ext cx="72580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209550</xdr:colOff>
      <xdr:row>153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278600"/>
          <a:ext cx="614362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10</xdr:col>
      <xdr:colOff>676275</xdr:colOff>
      <xdr:row>208</xdr:row>
      <xdr:rowOff>95250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269825"/>
          <a:ext cx="7305675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ielab.xyz/spectralcalc.php" TargetMode="External" /><Relationship Id="rId2" Type="http://schemas.openxmlformats.org/officeDocument/2006/relationships/hyperlink" Target="https://cielab.xyz/spectralcalc.ph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workbookViewId="0" topLeftCell="A1">
      <selection activeCell="A155" sqref="A155"/>
    </sheetView>
  </sheetViews>
  <sheetFormatPr defaultColWidth="9.00390625" defaultRowHeight="12.75"/>
  <cols>
    <col min="1" max="8" width="9.125" style="2" customWidth="1"/>
    <col min="9" max="9" width="4.875" style="2" customWidth="1"/>
    <col min="10" max="12" width="9.125" style="2" customWidth="1"/>
    <col min="13" max="13" width="5.375" style="2" customWidth="1"/>
    <col min="14" max="14" width="9.75390625" style="2" customWidth="1"/>
    <col min="15" max="16" width="9.125" style="2" customWidth="1"/>
    <col min="17" max="17" width="5.25390625" style="2" customWidth="1"/>
    <col min="18" max="20" width="9.125" style="2" customWidth="1"/>
    <col min="21" max="21" width="5.625" style="2" customWidth="1"/>
    <col min="22" max="22" width="6.75390625" style="2" customWidth="1"/>
    <col min="23" max="23" width="9.125" style="2" customWidth="1"/>
    <col min="24" max="24" width="6.375" style="2" customWidth="1"/>
    <col min="25" max="25" width="6.75390625" style="2" customWidth="1"/>
    <col min="26" max="16384" width="9.125" style="2" customWidth="1"/>
  </cols>
  <sheetData>
    <row r="1" spans="1:11" ht="16.5" customHeight="1">
      <c r="A1" s="1" t="s">
        <v>30</v>
      </c>
      <c r="B1" s="1"/>
      <c r="C1" s="1"/>
      <c r="D1" s="1"/>
      <c r="E1" s="1"/>
      <c r="F1" s="1"/>
      <c r="G1" s="1"/>
      <c r="H1" s="1"/>
      <c r="K1" s="3" t="s">
        <v>36</v>
      </c>
    </row>
    <row r="2" spans="1:14" ht="13.5" thickBot="1">
      <c r="A2" s="1"/>
      <c r="B2" s="1"/>
      <c r="C2" s="1"/>
      <c r="D2" s="1"/>
      <c r="E2" s="1"/>
      <c r="F2" s="1"/>
      <c r="G2" s="1"/>
      <c r="H2" s="1"/>
      <c r="K2" s="19" t="s">
        <v>35</v>
      </c>
      <c r="L2" s="3"/>
      <c r="M2" s="3"/>
      <c r="N2" s="3"/>
    </row>
    <row r="3" spans="1:12" ht="13.5" thickBot="1">
      <c r="A3" s="4" t="s">
        <v>0</v>
      </c>
      <c r="B3" s="5" t="s">
        <v>1</v>
      </c>
      <c r="C3" s="6"/>
      <c r="D3" s="6"/>
      <c r="E3" s="6"/>
      <c r="F3" s="6"/>
      <c r="G3" s="6"/>
      <c r="H3" s="7"/>
      <c r="L3" s="1"/>
    </row>
    <row r="4" spans="1:12" ht="13.5" thickBot="1">
      <c r="A4" s="8" t="s">
        <v>2</v>
      </c>
      <c r="B4" s="1" t="s">
        <v>3</v>
      </c>
      <c r="C4" s="1"/>
      <c r="D4" s="1"/>
      <c r="E4" s="1"/>
      <c r="F4" s="1"/>
      <c r="G4" s="1"/>
      <c r="H4" s="9"/>
      <c r="K4" s="15" t="s">
        <v>29</v>
      </c>
      <c r="L4" s="18">
        <f>POWER(6/29,3)</f>
        <v>0.008856451679035631</v>
      </c>
    </row>
    <row r="5" spans="1:12" ht="12.75">
      <c r="A5" s="8" t="s">
        <v>4</v>
      </c>
      <c r="B5" s="1" t="s">
        <v>5</v>
      </c>
      <c r="C5" s="1" t="s">
        <v>31</v>
      </c>
      <c r="D5" s="1"/>
      <c r="E5" s="1"/>
      <c r="F5" s="1"/>
      <c r="G5" s="1"/>
      <c r="H5" s="9"/>
      <c r="L5" s="1"/>
    </row>
    <row r="6" spans="1:8" ht="12.75">
      <c r="A6" s="8" t="s">
        <v>6</v>
      </c>
      <c r="B6" s="1" t="s">
        <v>43</v>
      </c>
      <c r="C6" s="1"/>
      <c r="D6" s="1"/>
      <c r="E6" s="1"/>
      <c r="F6" s="1"/>
      <c r="G6" s="1"/>
      <c r="H6" s="9"/>
    </row>
    <row r="7" spans="1:8" ht="12.75">
      <c r="A7" s="8" t="s">
        <v>7</v>
      </c>
      <c r="B7" s="1" t="s">
        <v>8</v>
      </c>
      <c r="C7" s="1"/>
      <c r="D7" s="1"/>
      <c r="E7" s="1"/>
      <c r="F7" s="1"/>
      <c r="G7" s="1"/>
      <c r="H7" s="9"/>
    </row>
    <row r="8" spans="1:8" ht="12.75">
      <c r="A8" s="8" t="s">
        <v>9</v>
      </c>
      <c r="B8" s="1">
        <v>2</v>
      </c>
      <c r="C8" s="1"/>
      <c r="D8" s="1"/>
      <c r="E8" s="1"/>
      <c r="F8" s="1"/>
      <c r="G8" s="1"/>
      <c r="H8" s="9"/>
    </row>
    <row r="9" spans="1:8" ht="12.75">
      <c r="A9" s="8" t="s">
        <v>10</v>
      </c>
      <c r="B9" s="1" t="s">
        <v>11</v>
      </c>
      <c r="C9" s="1"/>
      <c r="D9" s="1"/>
      <c r="E9" s="1"/>
      <c r="F9" s="1"/>
      <c r="G9" s="1"/>
      <c r="H9" s="9"/>
    </row>
    <row r="10" spans="1:8" ht="12.75">
      <c r="A10" s="8" t="s">
        <v>12</v>
      </c>
      <c r="B10" s="1" t="s">
        <v>13</v>
      </c>
      <c r="C10" s="1"/>
      <c r="D10" s="1"/>
      <c r="E10" s="1"/>
      <c r="F10" s="1"/>
      <c r="G10" s="1"/>
      <c r="H10" s="9"/>
    </row>
    <row r="11" spans="1:8" ht="12.75">
      <c r="A11" s="8" t="s">
        <v>14</v>
      </c>
      <c r="B11" s="1">
        <v>8</v>
      </c>
      <c r="C11" s="1"/>
      <c r="D11" s="1"/>
      <c r="E11" s="1"/>
      <c r="F11" s="1"/>
      <c r="G11" s="1"/>
      <c r="H11" s="9"/>
    </row>
    <row r="12" spans="1:16" ht="13.5" thickBot="1">
      <c r="A12" s="8" t="s">
        <v>15</v>
      </c>
      <c r="B12" s="1"/>
      <c r="C12" s="1"/>
      <c r="D12" s="1"/>
      <c r="E12" s="1"/>
      <c r="F12" s="1"/>
      <c r="G12" s="1"/>
      <c r="H12" s="9"/>
      <c r="O12" s="1"/>
      <c r="P12" s="1"/>
    </row>
    <row r="13" spans="1:26" ht="12.75">
      <c r="A13" s="8" t="s">
        <v>13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9" t="s">
        <v>22</v>
      </c>
      <c r="J13" s="2" t="s">
        <v>42</v>
      </c>
      <c r="N13" s="2" t="s">
        <v>32</v>
      </c>
      <c r="R13" s="2" t="s">
        <v>33</v>
      </c>
      <c r="V13" s="4" t="s">
        <v>37</v>
      </c>
      <c r="W13" s="7"/>
      <c r="Y13" s="4" t="s">
        <v>27</v>
      </c>
      <c r="Z13" s="7"/>
    </row>
    <row r="14" spans="1:26" ht="12.75">
      <c r="A14" s="8" t="s">
        <v>23</v>
      </c>
      <c r="B14" s="1"/>
      <c r="C14" s="1"/>
      <c r="D14" s="1"/>
      <c r="E14" s="1"/>
      <c r="F14" s="1"/>
      <c r="G14" s="1"/>
      <c r="H14" s="9"/>
      <c r="V14" s="8"/>
      <c r="W14" s="9"/>
      <c r="Y14" s="8"/>
      <c r="Z14" s="9"/>
    </row>
    <row r="15" spans="1:26" ht="12.75">
      <c r="A15" s="8" t="s">
        <v>24</v>
      </c>
      <c r="B15" s="1">
        <v>21</v>
      </c>
      <c r="C15" s="1"/>
      <c r="D15" s="1"/>
      <c r="E15" s="1"/>
      <c r="F15" s="1"/>
      <c r="G15" s="1"/>
      <c r="H15" s="9"/>
      <c r="V15" s="8"/>
      <c r="W15" s="9"/>
      <c r="Y15" s="8"/>
      <c r="Z15" s="9"/>
    </row>
    <row r="16" spans="1:26" ht="12.75">
      <c r="A16" s="8" t="s">
        <v>25</v>
      </c>
      <c r="B16" s="1"/>
      <c r="C16" s="1"/>
      <c r="D16" s="1"/>
      <c r="E16" s="1"/>
      <c r="F16" s="1"/>
      <c r="G16" s="1"/>
      <c r="H16" s="9"/>
      <c r="V16" s="8"/>
      <c r="W16" s="9"/>
      <c r="Y16" s="8"/>
      <c r="Z16" s="9"/>
    </row>
    <row r="17" spans="1:26" ht="12.75">
      <c r="A17" s="8">
        <v>1</v>
      </c>
      <c r="B17" s="1">
        <v>100</v>
      </c>
      <c r="C17" s="1">
        <v>0</v>
      </c>
      <c r="D17" s="1">
        <v>0</v>
      </c>
      <c r="E17" s="1">
        <v>0</v>
      </c>
      <c r="F17" s="1">
        <v>15.64</v>
      </c>
      <c r="G17" s="1">
        <v>23.6</v>
      </c>
      <c r="H17" s="9">
        <v>53.7</v>
      </c>
      <c r="J17" s="2">
        <f>F17/F$44</f>
        <v>0.16220364647072247</v>
      </c>
      <c r="K17" s="2">
        <f>G17/G$44</f>
        <v>0.23600000000000002</v>
      </c>
      <c r="L17" s="2">
        <f>H17/H$44</f>
        <v>0.6507434471225506</v>
      </c>
      <c r="N17" s="2">
        <f>IF(J17&gt;$L$4,POWER(J17,1/3),(841/108)*J17+4/29)</f>
        <v>0.5453645082467283</v>
      </c>
      <c r="O17" s="2">
        <f>IF(K17&gt;$L$4,POWER(K17,1/3),(841/108)*K17+4/29)</f>
        <v>0.6179746605865644</v>
      </c>
      <c r="P17" s="2">
        <f>IF(L17&gt;$L$4,POWER(L17,1/3),(841/108)*L17+4/29)</f>
        <v>0.8665692374418734</v>
      </c>
      <c r="R17" s="2">
        <f>N17*116-16</f>
        <v>47.26228295662049</v>
      </c>
      <c r="S17" s="2">
        <f>O17*116-16</f>
        <v>55.68506062804147</v>
      </c>
      <c r="T17" s="2">
        <f>P17*116-16</f>
        <v>84.52203154325731</v>
      </c>
      <c r="V17" s="8">
        <v>100</v>
      </c>
      <c r="W17" s="9">
        <f>SQRT(((R17-R$37)^2+(S17-S$37)^2+(T17-T$37)^2)/(((R$17-R$37)^2+(S$17-S$37)^2+(T$17-T$37)^2)))*100</f>
        <v>100</v>
      </c>
      <c r="Y17" s="8">
        <v>100</v>
      </c>
      <c r="Z17" s="9">
        <f>W17-V17</f>
        <v>0</v>
      </c>
    </row>
    <row r="18" spans="1:26" ht="12.75">
      <c r="A18" s="8">
        <v>2</v>
      </c>
      <c r="B18" s="1">
        <v>70</v>
      </c>
      <c r="C18" s="1">
        <v>0</v>
      </c>
      <c r="D18" s="1">
        <v>0</v>
      </c>
      <c r="E18" s="1">
        <v>0</v>
      </c>
      <c r="F18" s="1">
        <v>29.51</v>
      </c>
      <c r="G18" s="1">
        <v>37.41</v>
      </c>
      <c r="H18" s="9">
        <v>62.97</v>
      </c>
      <c r="J18" s="2">
        <f aca="true" t="shared" si="0" ref="J18:J37">F18/F$44</f>
        <v>0.3060504864035179</v>
      </c>
      <c r="K18" s="2">
        <f aca="true" t="shared" si="1" ref="K18:K37">G18/G$44</f>
        <v>0.3741</v>
      </c>
      <c r="L18" s="2">
        <f aca="true" t="shared" si="2" ref="L18:L37">H18/H$44</f>
        <v>0.7630784891118624</v>
      </c>
      <c r="N18" s="2">
        <f>IF(J18&gt;$L$4,POWER(J18,1/3),(841/108)*J18+4/29)</f>
        <v>0.673903468055088</v>
      </c>
      <c r="O18" s="2">
        <f>IF(K18&gt;$L$4,POWER(K18,1/3),(841/108)*K18+4/29)</f>
        <v>0.7205474231893726</v>
      </c>
      <c r="P18" s="2">
        <f>IF(L18&gt;$L$4,POWER(L18,1/3),(841/108)*L18+4/29)</f>
        <v>0.9138110465854539</v>
      </c>
      <c r="R18" s="2">
        <f aca="true" t="shared" si="3" ref="R18:T37">N18*116-16</f>
        <v>62.17280229439021</v>
      </c>
      <c r="S18" s="2">
        <f t="shared" si="3"/>
        <v>67.58350108996721</v>
      </c>
      <c r="T18" s="2">
        <f t="shared" si="3"/>
        <v>90.00208140391265</v>
      </c>
      <c r="V18" s="8">
        <v>70</v>
      </c>
      <c r="W18" s="9">
        <f>SQRT(((R18-R$37)^2+(S18-S$37)^2+(T18-T$37)^2)/(((R$17-R$37)^2+(S$17-S$37)^2+(T$17-T$37)^2)))*100</f>
        <v>68.84201291038804</v>
      </c>
      <c r="Y18" s="8">
        <v>70</v>
      </c>
      <c r="Z18" s="9">
        <f>W18-V18</f>
        <v>-1.1579870896119644</v>
      </c>
    </row>
    <row r="19" spans="1:26" ht="12.75">
      <c r="A19" s="8">
        <v>3</v>
      </c>
      <c r="B19" s="1">
        <v>40</v>
      </c>
      <c r="C19" s="1">
        <v>0</v>
      </c>
      <c r="D19" s="1">
        <v>0</v>
      </c>
      <c r="E19" s="1">
        <v>0</v>
      </c>
      <c r="F19" s="1">
        <v>49.55</v>
      </c>
      <c r="G19" s="1">
        <v>56.37</v>
      </c>
      <c r="H19" s="9">
        <v>69.1</v>
      </c>
      <c r="J19" s="2">
        <f t="shared" si="0"/>
        <v>0.5138868722905561</v>
      </c>
      <c r="K19" s="2">
        <f t="shared" si="1"/>
        <v>0.5637</v>
      </c>
      <c r="L19" s="2">
        <f t="shared" si="2"/>
        <v>0.83736261072939</v>
      </c>
      <c r="N19" s="2">
        <f>IF(J19&gt;$L$4,POWER(J19,1/3),(841/108)*J19+4/29)</f>
        <v>0.8009815412132025</v>
      </c>
      <c r="O19" s="2">
        <f>IF(K19&gt;$L$4,POWER(K19,1/3),(841/108)*K19+4/29)</f>
        <v>0.8260684045775495</v>
      </c>
      <c r="P19" s="2">
        <f>IF(L19&gt;$L$4,POWER(L19,1/3),(841/108)*L19+4/29)</f>
        <v>0.9425502690595094</v>
      </c>
      <c r="R19" s="2">
        <f t="shared" si="3"/>
        <v>76.91385878073149</v>
      </c>
      <c r="S19" s="2">
        <f t="shared" si="3"/>
        <v>79.82393493099573</v>
      </c>
      <c r="T19" s="2">
        <f t="shared" si="3"/>
        <v>93.3358312109031</v>
      </c>
      <c r="V19" s="8">
        <v>40</v>
      </c>
      <c r="W19" s="9">
        <f>SQRT(((R19-R$37)^2+(S19-S$37)^2+(T19-T$37)^2)/(((R$17-R$37)^2+(S$17-S$37)^2+(T$17-T$37)^2)))*100</f>
        <v>38.20185047763865</v>
      </c>
      <c r="Y19" s="8">
        <v>40</v>
      </c>
      <c r="Z19" s="9">
        <f>W19-V19</f>
        <v>-1.7981495223613493</v>
      </c>
    </row>
    <row r="20" spans="1:26" ht="12.75">
      <c r="A20" s="8">
        <v>4</v>
      </c>
      <c r="B20" s="1">
        <v>20</v>
      </c>
      <c r="C20" s="1">
        <v>0</v>
      </c>
      <c r="D20" s="1">
        <v>0</v>
      </c>
      <c r="E20" s="1">
        <v>0</v>
      </c>
      <c r="F20" s="1">
        <v>67.13</v>
      </c>
      <c r="G20" s="1">
        <v>72.66</v>
      </c>
      <c r="H20" s="9">
        <v>74.4</v>
      </c>
      <c r="J20" s="2">
        <f t="shared" si="0"/>
        <v>0.6962104084130177</v>
      </c>
      <c r="K20" s="2">
        <f t="shared" si="1"/>
        <v>0.7265999999999999</v>
      </c>
      <c r="L20" s="2">
        <f t="shared" si="2"/>
        <v>0.9015886865161595</v>
      </c>
      <c r="N20" s="2">
        <f>IF(J20&gt;$L$4,POWER(J20,1/3),(841/108)*J20+4/29)</f>
        <v>0.886298818952013</v>
      </c>
      <c r="O20" s="2">
        <f>IF(K20&gt;$L$4,POWER(K20,1/3),(841/108)*K20+4/29)</f>
        <v>0.899011259846689</v>
      </c>
      <c r="P20" s="2">
        <f>IF(L20&gt;$L$4,POWER(L20,1/3),(841/108)*L20+4/29)</f>
        <v>0.9660571469478347</v>
      </c>
      <c r="R20" s="2">
        <f t="shared" si="3"/>
        <v>86.81066299843351</v>
      </c>
      <c r="S20" s="2">
        <f t="shared" si="3"/>
        <v>88.28530614221592</v>
      </c>
      <c r="T20" s="2">
        <f t="shared" si="3"/>
        <v>96.06262904594882</v>
      </c>
      <c r="V20" s="8">
        <v>20</v>
      </c>
      <c r="W20" s="9">
        <f>SQRT(((R20-R$37)^2+(S20-S$37)^2+(T20-T$37)^2)/(((R$17-R$37)^2+(S$17-S$37)^2+(T$17-T$37)^2)))*100</f>
        <v>17.251992135882993</v>
      </c>
      <c r="Y20" s="8">
        <v>20</v>
      </c>
      <c r="Z20" s="9">
        <f>W20-V20</f>
        <v>-2.7480078641170067</v>
      </c>
    </row>
    <row r="21" spans="1:26" ht="12.75">
      <c r="A21" s="8">
        <v>5</v>
      </c>
      <c r="B21" s="1">
        <v>10</v>
      </c>
      <c r="C21" s="1">
        <v>0</v>
      </c>
      <c r="D21" s="1">
        <v>0</v>
      </c>
      <c r="E21" s="1">
        <v>0</v>
      </c>
      <c r="F21" s="1">
        <v>75.79</v>
      </c>
      <c r="G21" s="1">
        <v>80.14</v>
      </c>
      <c r="H21" s="9">
        <v>75.3</v>
      </c>
      <c r="J21" s="2">
        <f t="shared" si="0"/>
        <v>0.7860239364460394</v>
      </c>
      <c r="K21" s="2">
        <f t="shared" si="1"/>
        <v>0.8014</v>
      </c>
      <c r="L21" s="2">
        <f t="shared" si="2"/>
        <v>0.9124950012724033</v>
      </c>
      <c r="N21" s="2">
        <f>IF(J21&gt;$L$4,POWER(J21,1/3),(841/108)*J21+4/29)</f>
        <v>0.9228800485355053</v>
      </c>
      <c r="O21" s="2">
        <f>IF(K21&gt;$L$4,POWER(K21,1/3),(841/108)*K21+4/29)</f>
        <v>0.9288589698406573</v>
      </c>
      <c r="P21" s="2">
        <f>IF(L21&gt;$L$4,POWER(L21,1/3),(841/108)*L21+4/29)</f>
        <v>0.9699369361602171</v>
      </c>
      <c r="R21" s="2">
        <f t="shared" si="3"/>
        <v>91.05408563011862</v>
      </c>
      <c r="S21" s="2">
        <f t="shared" si="3"/>
        <v>91.74764050151624</v>
      </c>
      <c r="T21" s="2">
        <f t="shared" si="3"/>
        <v>96.5126845945852</v>
      </c>
      <c r="V21" s="8">
        <v>10</v>
      </c>
      <c r="W21" s="9">
        <f>SQRT(((R21-R$37)^2+(S21-S$37)^2+(T21-T$37)^2)/(((R$17-R$37)^2+(S$17-S$37)^2+(T$17-T$37)^2)))*100</f>
        <v>8.648982969030614</v>
      </c>
      <c r="Y21" s="8">
        <v>10</v>
      </c>
      <c r="Z21" s="9">
        <f>W21-V21</f>
        <v>-1.3510170309693859</v>
      </c>
    </row>
    <row r="22" spans="1:26" ht="12.75">
      <c r="A22" s="8">
        <v>6</v>
      </c>
      <c r="B22" s="1">
        <v>0</v>
      </c>
      <c r="C22" s="1">
        <v>100</v>
      </c>
      <c r="D22" s="1">
        <v>0</v>
      </c>
      <c r="E22" s="1">
        <v>0</v>
      </c>
      <c r="F22" s="1">
        <v>33.82</v>
      </c>
      <c r="G22" s="1">
        <v>17.45</v>
      </c>
      <c r="H22" s="9">
        <v>15.75</v>
      </c>
      <c r="J22" s="2">
        <f t="shared" si="0"/>
        <v>0.3507498288772272</v>
      </c>
      <c r="K22" s="2">
        <f t="shared" si="1"/>
        <v>0.1745</v>
      </c>
      <c r="L22" s="2">
        <f t="shared" si="2"/>
        <v>0.19086050823426765</v>
      </c>
      <c r="N22" s="2">
        <f>IF(J22&gt;$L$4,POWER(J22,1/3),(841/108)*J22+4/29)</f>
        <v>0.7052327778697945</v>
      </c>
      <c r="O22" s="2">
        <f>IF(K22&gt;$L$4,POWER(K22,1/3),(841/108)*K22+4/29)</f>
        <v>0.558811253871894</v>
      </c>
      <c r="P22" s="2">
        <f>IF(L22&gt;$L$4,POWER(L22,1/3),(841/108)*L22+4/29)</f>
        <v>0.5757562910073706</v>
      </c>
      <c r="R22" s="2">
        <f t="shared" si="3"/>
        <v>65.80700223289617</v>
      </c>
      <c r="S22" s="2">
        <f t="shared" si="3"/>
        <v>48.8221054491397</v>
      </c>
      <c r="T22" s="2">
        <f t="shared" si="3"/>
        <v>50.787729756854986</v>
      </c>
      <c r="V22" s="8">
        <v>100</v>
      </c>
      <c r="W22" s="9">
        <f>SQRT(((R22-R$37)^2+(S22-S$37)^2+(T22-T$37)^2)/(((R$22-R$37)^2+(S$22-S$37)^2+(T$22-T$37)^2)))*100</f>
        <v>100</v>
      </c>
      <c r="Y22" s="10">
        <v>0</v>
      </c>
      <c r="Z22" s="9">
        <v>0</v>
      </c>
    </row>
    <row r="23" spans="1:26" ht="12.75">
      <c r="A23" s="8">
        <v>7</v>
      </c>
      <c r="B23" s="1">
        <v>0</v>
      </c>
      <c r="C23" s="1">
        <v>70</v>
      </c>
      <c r="D23" s="1">
        <v>0</v>
      </c>
      <c r="E23" s="1">
        <v>0</v>
      </c>
      <c r="F23" s="1">
        <v>43.68</v>
      </c>
      <c r="G23" s="1">
        <v>29.8</v>
      </c>
      <c r="H23" s="9">
        <v>28.8</v>
      </c>
      <c r="J23" s="2">
        <f t="shared" si="0"/>
        <v>0.45300864947833486</v>
      </c>
      <c r="K23" s="2">
        <f t="shared" si="1"/>
        <v>0.298</v>
      </c>
      <c r="L23" s="2">
        <f t="shared" si="2"/>
        <v>0.34900207219980367</v>
      </c>
      <c r="N23" s="2">
        <f>IF(J23&gt;$L$4,POWER(J23,1/3),(841/108)*J23+4/29)</f>
        <v>0.7680134599817993</v>
      </c>
      <c r="O23" s="2">
        <f>IF(K23&gt;$L$4,POWER(K23,1/3),(841/108)*K23+4/29)</f>
        <v>0.6679420031639375</v>
      </c>
      <c r="P23" s="2">
        <f>IF(L23&gt;$L$4,POWER(L23,1/3),(841/108)*L23+4/29)</f>
        <v>0.70405945512511</v>
      </c>
      <c r="R23" s="2">
        <f t="shared" si="3"/>
        <v>73.08956135788871</v>
      </c>
      <c r="S23" s="2">
        <f t="shared" si="3"/>
        <v>61.48127236701674</v>
      </c>
      <c r="T23" s="2">
        <f t="shared" si="3"/>
        <v>65.67089679451277</v>
      </c>
      <c r="V23" s="8">
        <v>70</v>
      </c>
      <c r="W23" s="9">
        <f>SQRT(((R23-R$37)^2+(S23-S$37)^2+(T23-T$37)^2)/(((R$22-R$37)^2+(S$22-S$37)^2+(T$22-T$37)^2)))*100</f>
        <v>71.31439455321991</v>
      </c>
      <c r="Y23" s="8">
        <v>100</v>
      </c>
      <c r="Z23" s="9">
        <f>W22-V22</f>
        <v>0</v>
      </c>
    </row>
    <row r="24" spans="1:26" ht="12.75">
      <c r="A24" s="8">
        <v>8</v>
      </c>
      <c r="B24" s="1">
        <v>0</v>
      </c>
      <c r="C24" s="1">
        <v>40</v>
      </c>
      <c r="D24" s="1">
        <v>0</v>
      </c>
      <c r="E24" s="1">
        <v>0</v>
      </c>
      <c r="F24" s="1">
        <v>59.38</v>
      </c>
      <c r="G24" s="1">
        <v>50.75</v>
      </c>
      <c r="H24" s="9">
        <v>48.56</v>
      </c>
      <c r="J24" s="2">
        <f t="shared" si="0"/>
        <v>0.6158345605774617</v>
      </c>
      <c r="K24" s="2">
        <f t="shared" si="1"/>
        <v>0.5075</v>
      </c>
      <c r="L24" s="2">
        <f t="shared" si="2"/>
        <v>0.5884562717368912</v>
      </c>
      <c r="N24" s="2">
        <f>IF(J24&gt;$L$4,POWER(J24,1/3),(841/108)*J24+4/29)</f>
        <v>0.8507879938664906</v>
      </c>
      <c r="O24" s="2">
        <f>IF(K24&gt;$L$4,POWER(K24,1/3),(841/108)*K24+4/29)</f>
        <v>0.7976493498195834</v>
      </c>
      <c r="P24" s="2">
        <f>IF(L24&gt;$L$4,POWER(L24,1/3),(841/108)*L24+4/29)</f>
        <v>0.8379885127321139</v>
      </c>
      <c r="R24" s="2">
        <f t="shared" si="3"/>
        <v>82.6914072885129</v>
      </c>
      <c r="S24" s="2">
        <f t="shared" si="3"/>
        <v>76.52732457907167</v>
      </c>
      <c r="T24" s="2">
        <f t="shared" si="3"/>
        <v>81.20666747692522</v>
      </c>
      <c r="V24" s="8">
        <v>40</v>
      </c>
      <c r="W24" s="9">
        <f>SQRT(((R24-R$37)^2+(S24-S$37)^2+(T24-T$37)^2)/(((R$22-R$37)^2+(S$22-S$37)^2+(T$22-T$37)^2)))*100</f>
        <v>38.62676555540918</v>
      </c>
      <c r="Y24" s="8">
        <v>70</v>
      </c>
      <c r="Z24" s="9">
        <f>W23-V23</f>
        <v>1.3143945532199126</v>
      </c>
    </row>
    <row r="25" spans="1:26" ht="12.75">
      <c r="A25" s="8">
        <v>9</v>
      </c>
      <c r="B25" s="1">
        <v>0</v>
      </c>
      <c r="C25" s="1">
        <v>20</v>
      </c>
      <c r="D25" s="1">
        <v>0</v>
      </c>
      <c r="E25" s="1">
        <v>0</v>
      </c>
      <c r="F25" s="1">
        <v>71.19</v>
      </c>
      <c r="G25" s="1">
        <v>68.19</v>
      </c>
      <c r="H25" s="9">
        <v>62.86</v>
      </c>
      <c r="J25" s="2">
        <f t="shared" si="0"/>
        <v>0.7383169816017091</v>
      </c>
      <c r="K25" s="2">
        <f t="shared" si="1"/>
        <v>0.6819</v>
      </c>
      <c r="L25" s="2">
        <f t="shared" si="2"/>
        <v>0.7617454950860992</v>
      </c>
      <c r="N25" s="2">
        <f>IF(J25&gt;$L$4,POWER(J25,1/3),(841/108)*J25+4/29)</f>
        <v>0.9038179296971027</v>
      </c>
      <c r="O25" s="2">
        <f>IF(K25&gt;$L$4,POWER(K25,1/3),(841/108)*K25+4/29)</f>
        <v>0.8801841900951853</v>
      </c>
      <c r="P25" s="2">
        <f>IF(L25&gt;$L$4,POWER(L25,1/3),(841/108)*L25+4/29)</f>
        <v>0.9132786353678753</v>
      </c>
      <c r="R25" s="2">
        <f t="shared" si="3"/>
        <v>88.84287984486392</v>
      </c>
      <c r="S25" s="2">
        <f t="shared" si="3"/>
        <v>86.1013660510415</v>
      </c>
      <c r="T25" s="2">
        <f t="shared" si="3"/>
        <v>89.94032170267354</v>
      </c>
      <c r="V25" s="8">
        <v>20</v>
      </c>
      <c r="W25" s="9">
        <f>SQRT(((R25-R$37)^2+(S25-S$37)^2+(T25-T$37)^2)/(((R$22-R$37)^2+(S$22-S$37)^2+(T$22-T$37)^2)))*100</f>
        <v>18.785484440383946</v>
      </c>
      <c r="Y25" s="8">
        <v>40</v>
      </c>
      <c r="Z25" s="9">
        <f>W24-V24</f>
        <v>-1.3732344445908211</v>
      </c>
    </row>
    <row r="26" spans="1:26" ht="12.75">
      <c r="A26" s="8">
        <v>10</v>
      </c>
      <c r="B26" s="1">
        <v>0</v>
      </c>
      <c r="C26" s="1">
        <v>10</v>
      </c>
      <c r="D26" s="1">
        <v>0</v>
      </c>
      <c r="E26" s="1">
        <v>0</v>
      </c>
      <c r="F26" s="1">
        <v>78.03</v>
      </c>
      <c r="G26" s="1">
        <v>77.9</v>
      </c>
      <c r="H26" s="9">
        <v>70.58</v>
      </c>
      <c r="J26" s="2">
        <f t="shared" si="0"/>
        <v>0.8092551492398001</v>
      </c>
      <c r="K26" s="2">
        <f t="shared" si="1"/>
        <v>0.779</v>
      </c>
      <c r="L26" s="2">
        <f t="shared" si="2"/>
        <v>0.8552974394396577</v>
      </c>
      <c r="N26" s="2">
        <f>IF(J26&gt;$L$4,POWER(J26,1/3),(841/108)*J26+4/29)</f>
        <v>0.9318839327391156</v>
      </c>
      <c r="O26" s="2">
        <f>IF(K26&gt;$L$4,POWER(K26,1/3),(841/108)*K26+4/29)</f>
        <v>0.9201228569388713</v>
      </c>
      <c r="P26" s="2">
        <f>IF(L26&gt;$L$4,POWER(L26,1/3),(841/108)*L26+4/29)</f>
        <v>0.9492320439840087</v>
      </c>
      <c r="R26" s="2">
        <f t="shared" si="3"/>
        <v>92.09853619773742</v>
      </c>
      <c r="S26" s="2">
        <f t="shared" si="3"/>
        <v>90.73425140490907</v>
      </c>
      <c r="T26" s="2">
        <f t="shared" si="3"/>
        <v>94.11091710214501</v>
      </c>
      <c r="V26" s="8">
        <v>10</v>
      </c>
      <c r="W26" s="9">
        <f>SQRT(((R26-R$37)^2+(S26-S$37)^2+(T26-T$37)^2)/(((R$22-R$37)^2+(S$22-S$37)^2+(T$22-T$37)^2)))*100</f>
        <v>9.05713487906517</v>
      </c>
      <c r="Y26" s="8">
        <v>20</v>
      </c>
      <c r="Z26" s="9">
        <f>W25-V25</f>
        <v>-1.2145155596160535</v>
      </c>
    </row>
    <row r="27" spans="1:26" ht="12.75">
      <c r="A27" s="8">
        <v>11</v>
      </c>
      <c r="B27" s="1">
        <v>0</v>
      </c>
      <c r="C27" s="1">
        <v>0</v>
      </c>
      <c r="D27" s="1">
        <v>100</v>
      </c>
      <c r="E27" s="1">
        <v>0</v>
      </c>
      <c r="F27" s="1">
        <v>67.95</v>
      </c>
      <c r="G27" s="1">
        <v>73.46</v>
      </c>
      <c r="H27" s="9">
        <v>7.3</v>
      </c>
      <c r="J27" s="2">
        <f t="shared" si="0"/>
        <v>0.7047146916678767</v>
      </c>
      <c r="K27" s="2">
        <f t="shared" si="1"/>
        <v>0.7345999999999999</v>
      </c>
      <c r="L27" s="2">
        <f t="shared" si="2"/>
        <v>0.08846233080064468</v>
      </c>
      <c r="N27" s="2">
        <f>IF(J27&gt;$L$4,POWER(J27,1/3),(841/108)*J27+4/29)</f>
        <v>0.8898929685150361</v>
      </c>
      <c r="O27" s="2">
        <f>IF(K27&gt;$L$4,POWER(K27,1/3),(841/108)*K27+4/29)</f>
        <v>0.9022986508665519</v>
      </c>
      <c r="P27" s="2">
        <f>IF(L27&gt;$L$4,POWER(L27,1/3),(841/108)*L27+4/29)</f>
        <v>0.44557360831802634</v>
      </c>
      <c r="R27" s="2">
        <f t="shared" si="3"/>
        <v>87.22758434774418</v>
      </c>
      <c r="S27" s="2">
        <f t="shared" si="3"/>
        <v>88.66664350052002</v>
      </c>
      <c r="T27" s="2">
        <f t="shared" si="3"/>
        <v>35.68653856489105</v>
      </c>
      <c r="V27" s="8">
        <v>100</v>
      </c>
      <c r="W27" s="9">
        <f>SQRT(((R27-R$37)^2+(S27-S$37)^2+(T27-T$37)^2)/(((R$27-R$37)^2+(S$27-S$37)^2+(T$27-T$37)^2)))*100</f>
        <v>100</v>
      </c>
      <c r="Y27" s="8">
        <v>10</v>
      </c>
      <c r="Z27" s="9">
        <f>W26-V26</f>
        <v>-0.9428651209348295</v>
      </c>
    </row>
    <row r="28" spans="1:26" ht="12.75">
      <c r="A28" s="8">
        <v>12</v>
      </c>
      <c r="B28" s="1">
        <v>0</v>
      </c>
      <c r="C28" s="1">
        <v>0</v>
      </c>
      <c r="D28" s="1">
        <v>70</v>
      </c>
      <c r="E28" s="1">
        <v>0</v>
      </c>
      <c r="F28" s="1">
        <v>69.85</v>
      </c>
      <c r="G28" s="1">
        <v>74.8</v>
      </c>
      <c r="H28" s="9">
        <v>18.07</v>
      </c>
      <c r="J28" s="2">
        <f t="shared" si="0"/>
        <v>0.724419738234013</v>
      </c>
      <c r="K28" s="2">
        <f t="shared" si="1"/>
        <v>0.748</v>
      </c>
      <c r="L28" s="2">
        <f t="shared" si="2"/>
        <v>0.21897456405036295</v>
      </c>
      <c r="N28" s="2">
        <f>IF(J28&gt;$L$4,POWER(J28,1/3),(841/108)*J28+4/29)</f>
        <v>0.8981111572469691</v>
      </c>
      <c r="O28" s="2">
        <f>IF(K28&gt;$L$4,POWER(K28,1/3),(841/108)*K28+4/29)</f>
        <v>0.9077519683234853</v>
      </c>
      <c r="P28" s="2">
        <f>IF(L28&gt;$L$4,POWER(L28,1/3),(841/108)*L28+4/29)</f>
        <v>0.602741678885282</v>
      </c>
      <c r="R28" s="2">
        <f t="shared" si="3"/>
        <v>88.18089424064841</v>
      </c>
      <c r="S28" s="2">
        <f t="shared" si="3"/>
        <v>89.2992283255243</v>
      </c>
      <c r="T28" s="2">
        <f t="shared" si="3"/>
        <v>53.91803475069271</v>
      </c>
      <c r="V28" s="8">
        <v>70</v>
      </c>
      <c r="W28" s="9">
        <f>SQRT(((R28-R$37)^2+(S28-S$37)^2+(T28-T$37)^2)/(((R$27-R$37)^2+(S$27-S$37)^2+(T$27-T$37)^2)))*100</f>
        <v>71.19943706447688</v>
      </c>
      <c r="Y28" s="10">
        <v>0</v>
      </c>
      <c r="Z28" s="9">
        <v>0</v>
      </c>
    </row>
    <row r="29" spans="1:26" ht="12.75">
      <c r="A29" s="8">
        <v>13</v>
      </c>
      <c r="B29" s="1">
        <v>0</v>
      </c>
      <c r="C29" s="1">
        <v>0</v>
      </c>
      <c r="D29" s="1">
        <v>40</v>
      </c>
      <c r="E29" s="1">
        <v>0</v>
      </c>
      <c r="F29" s="1">
        <v>75.45</v>
      </c>
      <c r="G29" s="1">
        <v>79.99</v>
      </c>
      <c r="H29" s="9">
        <v>40.15</v>
      </c>
      <c r="J29" s="2">
        <f t="shared" si="0"/>
        <v>0.7824977702184149</v>
      </c>
      <c r="K29" s="2">
        <f t="shared" si="1"/>
        <v>0.7998999999999999</v>
      </c>
      <c r="L29" s="2">
        <f t="shared" si="2"/>
        <v>0.48654281940354577</v>
      </c>
      <c r="N29" s="2">
        <f>IF(J29&gt;$L$4,POWER(J29,1/3),(841/108)*J29+4/29)</f>
        <v>0.9214979418270592</v>
      </c>
      <c r="O29" s="2">
        <f>IF(K29&gt;$L$4,POWER(K29,1/3),(841/108)*K29+4/29)</f>
        <v>0.9282790852038343</v>
      </c>
      <c r="P29" s="2">
        <f>IF(L29&gt;$L$4,POWER(L29,1/3),(841/108)*L29+4/29)</f>
        <v>0.7865150231953857</v>
      </c>
      <c r="R29" s="2">
        <f t="shared" si="3"/>
        <v>90.89376125193887</v>
      </c>
      <c r="S29" s="2">
        <f t="shared" si="3"/>
        <v>91.68037388364478</v>
      </c>
      <c r="T29" s="2">
        <f t="shared" si="3"/>
        <v>75.23574269066474</v>
      </c>
      <c r="V29" s="8">
        <v>40</v>
      </c>
      <c r="W29" s="9">
        <f>SQRT(((R29-R$37)^2+(S29-S$37)^2+(T29-T$37)^2)/(((R$27-R$37)^2+(S$27-S$37)^2+(T$27-T$37)^2)))*100</f>
        <v>36.908723306341436</v>
      </c>
      <c r="Y29" s="8">
        <v>100</v>
      </c>
      <c r="Z29" s="9">
        <f>W27-V27</f>
        <v>0</v>
      </c>
    </row>
    <row r="30" spans="1:26" ht="12.75">
      <c r="A30" s="8">
        <v>14</v>
      </c>
      <c r="B30" s="1">
        <v>0</v>
      </c>
      <c r="C30" s="1">
        <v>0</v>
      </c>
      <c r="D30" s="1">
        <v>20</v>
      </c>
      <c r="E30" s="1">
        <v>0</v>
      </c>
      <c r="F30" s="1">
        <v>78.67</v>
      </c>
      <c r="G30" s="1">
        <v>82.62</v>
      </c>
      <c r="H30" s="9">
        <v>58.11</v>
      </c>
      <c r="J30" s="2">
        <f t="shared" si="0"/>
        <v>0.815892638609446</v>
      </c>
      <c r="K30" s="2">
        <f t="shared" si="1"/>
        <v>0.8262</v>
      </c>
      <c r="L30" s="2">
        <f t="shared" si="2"/>
        <v>0.7041843894281455</v>
      </c>
      <c r="N30" s="2">
        <f>IF(J30&gt;$L$4,POWER(J30,1/3),(841/108)*J30+4/29)</f>
        <v>0.9344247612175565</v>
      </c>
      <c r="O30" s="2">
        <f>IF(K30&gt;$L$4,POWER(K30,1/3),(841/108)*K30+4/29)</f>
        <v>0.93834324131296</v>
      </c>
      <c r="P30" s="2">
        <f>IF(L30&gt;$L$4,POWER(L30,1/3),(841/108)*L30+4/29)</f>
        <v>0.8896696958148803</v>
      </c>
      <c r="R30" s="2">
        <f t="shared" si="3"/>
        <v>92.39327230123655</v>
      </c>
      <c r="S30" s="2">
        <f t="shared" si="3"/>
        <v>92.84781599230335</v>
      </c>
      <c r="T30" s="2">
        <f t="shared" si="3"/>
        <v>87.20168471452611</v>
      </c>
      <c r="V30" s="8">
        <v>20</v>
      </c>
      <c r="W30" s="9">
        <f>SQRT(((R30-R$37)^2+(S30-S$37)^2+(T30-T$37)^2)/(((R$27-R$37)^2+(S$27-S$37)^2+(T$27-T$37)^2)))*100</f>
        <v>17.80114694469006</v>
      </c>
      <c r="Y30" s="8">
        <v>70</v>
      </c>
      <c r="Z30" s="9">
        <f>W28-V28</f>
        <v>1.1994370644768821</v>
      </c>
    </row>
    <row r="31" spans="1:26" ht="12.75">
      <c r="A31" s="8">
        <v>15</v>
      </c>
      <c r="B31" s="1">
        <v>0</v>
      </c>
      <c r="C31" s="1">
        <v>0</v>
      </c>
      <c r="D31" s="1">
        <v>10</v>
      </c>
      <c r="E31" s="1">
        <v>0</v>
      </c>
      <c r="F31" s="1">
        <v>82.03</v>
      </c>
      <c r="G31" s="1">
        <v>85.84</v>
      </c>
      <c r="H31" s="9">
        <v>68.55</v>
      </c>
      <c r="J31" s="2">
        <f t="shared" si="0"/>
        <v>0.8507394578000872</v>
      </c>
      <c r="K31" s="2">
        <f t="shared" si="1"/>
        <v>0.8584</v>
      </c>
      <c r="L31" s="2">
        <f t="shared" si="2"/>
        <v>0.8306976406005744</v>
      </c>
      <c r="N31" s="2">
        <f>IF(J31&gt;$L$4,POWER(J31,1/3),(841/108)*J31+4/29)</f>
        <v>0.9475428496806745</v>
      </c>
      <c r="O31" s="2">
        <f>IF(K31&gt;$L$4,POWER(K31,1/3),(841/108)*K31+4/29)</f>
        <v>0.95037842725958</v>
      </c>
      <c r="P31" s="2">
        <f>IF(L31&gt;$L$4,POWER(L31,1/3),(841/108)*L31+4/29)</f>
        <v>0.9400428683484966</v>
      </c>
      <c r="R31" s="2">
        <f t="shared" si="3"/>
        <v>93.91497056295825</v>
      </c>
      <c r="S31" s="2">
        <f t="shared" si="3"/>
        <v>94.24389756211129</v>
      </c>
      <c r="T31" s="2">
        <f t="shared" si="3"/>
        <v>93.0449727284256</v>
      </c>
      <c r="V31" s="8">
        <v>10</v>
      </c>
      <c r="W31" s="9">
        <f>SQRT(((R31-R$37)^2+(S31-S$37)^2+(T31-T$37)^2)/(((R$27-R$37)^2+(S$27-S$37)^2+(T$27-T$37)^2)))*100</f>
        <v>7.961749638459002</v>
      </c>
      <c r="Y31" s="8">
        <v>40</v>
      </c>
      <c r="Z31" s="9">
        <f>W29-V29</f>
        <v>-3.091276693658564</v>
      </c>
    </row>
    <row r="32" spans="1:26" ht="12.75">
      <c r="A32" s="8">
        <v>16</v>
      </c>
      <c r="B32" s="1">
        <v>0</v>
      </c>
      <c r="C32" s="1">
        <v>0</v>
      </c>
      <c r="D32" s="1">
        <v>0</v>
      </c>
      <c r="E32" s="1">
        <v>100</v>
      </c>
      <c r="F32" s="1">
        <v>0.75</v>
      </c>
      <c r="G32" s="1">
        <v>0.78</v>
      </c>
      <c r="H32" s="9">
        <v>0.64</v>
      </c>
      <c r="J32" s="2">
        <f t="shared" si="0"/>
        <v>0.007778307855053826</v>
      </c>
      <c r="K32" s="2">
        <f t="shared" si="1"/>
        <v>0.0078000000000000005</v>
      </c>
      <c r="L32" s="2">
        <f t="shared" si="2"/>
        <v>0.007755601604440082</v>
      </c>
      <c r="N32" s="2">
        <f>IF(J32&gt;$L$4,POWER(J32,1/3),(841/108)*J32+4/29)</f>
        <v>0.19850100583553887</v>
      </c>
      <c r="O32" s="2">
        <f>IF(K32&gt;$L$4,POWER(K32,1/3),(841/108)*K32+4/29)</f>
        <v>0.19866992337164752</v>
      </c>
      <c r="P32" s="2">
        <f>IF(L32&gt;$L$4,POWER(L32,1/3),(841/108)*L32+4/29)</f>
        <v>0.1983241914210374</v>
      </c>
      <c r="R32" s="2">
        <f t="shared" si="3"/>
        <v>7.026116676922509</v>
      </c>
      <c r="S32" s="2">
        <f t="shared" si="3"/>
        <v>7.04571111111111</v>
      </c>
      <c r="T32" s="2">
        <f t="shared" si="3"/>
        <v>7.0056062048403405</v>
      </c>
      <c r="V32" s="8">
        <v>100</v>
      </c>
      <c r="W32" s="9">
        <f aca="true" t="shared" si="4" ref="W32:W37">SQRT(((R32-R$37)^2+(S32-S$37)^2+(T32-T$37)^2)/(((R$32-R$37)^2+(S$32-S$37)^2+(T$32-T$37)^2)))*100</f>
        <v>100</v>
      </c>
      <c r="Y32" s="8">
        <v>20</v>
      </c>
      <c r="Z32" s="9">
        <f>W30-V30</f>
        <v>-2.1988530553099395</v>
      </c>
    </row>
    <row r="33" spans="1:26" ht="12.75">
      <c r="A33" s="8">
        <v>17</v>
      </c>
      <c r="B33" s="1">
        <v>0</v>
      </c>
      <c r="C33" s="1">
        <v>0</v>
      </c>
      <c r="D33" s="1">
        <v>0</v>
      </c>
      <c r="E33" s="1">
        <v>70</v>
      </c>
      <c r="F33" s="1">
        <v>8.64</v>
      </c>
      <c r="G33" s="1">
        <v>8.9</v>
      </c>
      <c r="H33" s="9">
        <v>7.8</v>
      </c>
      <c r="J33" s="2">
        <f t="shared" si="0"/>
        <v>0.08960610649022008</v>
      </c>
      <c r="K33" s="2">
        <f t="shared" si="1"/>
        <v>0.08900000000000001</v>
      </c>
      <c r="L33" s="2">
        <f t="shared" si="2"/>
        <v>0.0945213945541135</v>
      </c>
      <c r="N33" s="2">
        <f>IF(J33&gt;$L$4,POWER(J33,1/3),(841/108)*J33+4/29)</f>
        <v>0.44748574217169584</v>
      </c>
      <c r="O33" s="2">
        <f>IF(K33&gt;$L$4,POWER(K33,1/3),(841/108)*K33+4/29)</f>
        <v>0.44647450955845375</v>
      </c>
      <c r="P33" s="2">
        <f>IF(L33&gt;$L$4,POWER(L33,1/3),(841/108)*L33+4/29)</f>
        <v>0.4555227169797354</v>
      </c>
      <c r="R33" s="2">
        <f t="shared" si="3"/>
        <v>35.90834609191672</v>
      </c>
      <c r="S33" s="2">
        <f t="shared" si="3"/>
        <v>35.791043108780634</v>
      </c>
      <c r="T33" s="2">
        <f t="shared" si="3"/>
        <v>36.8406351696493</v>
      </c>
      <c r="V33" s="8">
        <v>70</v>
      </c>
      <c r="W33" s="9">
        <f t="shared" si="4"/>
        <v>67.24879955102978</v>
      </c>
      <c r="Y33" s="8">
        <v>10</v>
      </c>
      <c r="Z33" s="9">
        <f>W31-V31</f>
        <v>-2.0382503615409977</v>
      </c>
    </row>
    <row r="34" spans="1:26" ht="12.75">
      <c r="A34" s="8">
        <v>18</v>
      </c>
      <c r="B34" s="1">
        <v>0</v>
      </c>
      <c r="C34" s="1">
        <v>0</v>
      </c>
      <c r="D34" s="1">
        <v>0</v>
      </c>
      <c r="E34" s="1">
        <v>40</v>
      </c>
      <c r="F34" s="1">
        <v>27.63</v>
      </c>
      <c r="G34" s="1">
        <v>28.46</v>
      </c>
      <c r="H34" s="9">
        <v>25.25</v>
      </c>
      <c r="J34" s="2">
        <f t="shared" si="0"/>
        <v>0.28655286138018293</v>
      </c>
      <c r="K34" s="2">
        <f t="shared" si="1"/>
        <v>0.2846</v>
      </c>
      <c r="L34" s="2">
        <f t="shared" si="2"/>
        <v>0.3059827195501751</v>
      </c>
      <c r="N34" s="2">
        <f>IF(J34&gt;$L$4,POWER(J34,1/3),(841/108)*J34+4/29)</f>
        <v>0.6592774932396893</v>
      </c>
      <c r="O34" s="2">
        <f>IF(K34&gt;$L$4,POWER(K34,1/3),(841/108)*K34+4/29)</f>
        <v>0.6577764166165053</v>
      </c>
      <c r="P34" s="2">
        <f>IF(L34&gt;$L$4,POWER(L34,1/3),(841/108)*L34+4/29)</f>
        <v>0.6738537249673576</v>
      </c>
      <c r="R34" s="2">
        <f t="shared" si="3"/>
        <v>60.476189215803956</v>
      </c>
      <c r="S34" s="2">
        <f t="shared" si="3"/>
        <v>60.302064327514614</v>
      </c>
      <c r="T34" s="2">
        <f t="shared" si="3"/>
        <v>62.16703209621349</v>
      </c>
      <c r="V34" s="8">
        <v>40</v>
      </c>
      <c r="W34" s="9">
        <f t="shared" si="4"/>
        <v>39.38776541578765</v>
      </c>
      <c r="Y34" s="10">
        <v>0</v>
      </c>
      <c r="Z34" s="9">
        <v>0</v>
      </c>
    </row>
    <row r="35" spans="1:26" ht="12.75">
      <c r="A35" s="8">
        <v>19</v>
      </c>
      <c r="B35" s="1">
        <v>0</v>
      </c>
      <c r="C35" s="1">
        <v>0</v>
      </c>
      <c r="D35" s="1">
        <v>0</v>
      </c>
      <c r="E35" s="1">
        <v>20</v>
      </c>
      <c r="F35" s="1">
        <v>50.6</v>
      </c>
      <c r="G35" s="1">
        <v>52.24</v>
      </c>
      <c r="H35" s="9">
        <v>46.42</v>
      </c>
      <c r="J35" s="2">
        <f t="shared" si="0"/>
        <v>0.5247765032876315</v>
      </c>
      <c r="K35" s="2">
        <f t="shared" si="1"/>
        <v>0.5224</v>
      </c>
      <c r="L35" s="2">
        <f t="shared" si="2"/>
        <v>0.5625234788720447</v>
      </c>
      <c r="N35" s="2">
        <f>IF(J35&gt;$L$4,POWER(J35,1/3),(841/108)*J35+4/29)</f>
        <v>0.8065998318441229</v>
      </c>
      <c r="O35" s="2">
        <f>IF(K35&gt;$L$4,POWER(K35,1/3),(841/108)*K35+4/29)</f>
        <v>0.8053803996682318</v>
      </c>
      <c r="P35" s="2">
        <f>IF(L35&gt;$L$4,POWER(L35,1/3),(841/108)*L35+4/29)</f>
        <v>0.8254932973271765</v>
      </c>
      <c r="R35" s="2">
        <f t="shared" si="3"/>
        <v>77.56558049391825</v>
      </c>
      <c r="S35" s="2">
        <f t="shared" si="3"/>
        <v>77.4241263615149</v>
      </c>
      <c r="T35" s="2">
        <f t="shared" si="3"/>
        <v>79.75722248995247</v>
      </c>
      <c r="V35" s="8">
        <v>20</v>
      </c>
      <c r="W35" s="9">
        <f t="shared" si="4"/>
        <v>19.99112566118313</v>
      </c>
      <c r="Y35" s="8">
        <v>100</v>
      </c>
      <c r="Z35" s="9">
        <f>W32-V32</f>
        <v>0</v>
      </c>
    </row>
    <row r="36" spans="1:26" ht="12.75">
      <c r="A36" s="8">
        <v>20</v>
      </c>
      <c r="B36" s="1">
        <v>0</v>
      </c>
      <c r="C36" s="1">
        <v>0</v>
      </c>
      <c r="D36" s="1">
        <v>0</v>
      </c>
      <c r="E36" s="1">
        <v>10</v>
      </c>
      <c r="F36" s="1">
        <v>66.5</v>
      </c>
      <c r="G36" s="1">
        <v>68.48</v>
      </c>
      <c r="H36" s="9">
        <v>60.94</v>
      </c>
      <c r="J36" s="2">
        <f t="shared" si="0"/>
        <v>0.6896766298147726</v>
      </c>
      <c r="K36" s="2">
        <f t="shared" si="1"/>
        <v>0.6848000000000001</v>
      </c>
      <c r="L36" s="2">
        <f t="shared" si="2"/>
        <v>0.738478690272779</v>
      </c>
      <c r="N36" s="2">
        <f>IF(J36&gt;$L$4,POWER(J36,1/3),(841/108)*J36+4/29)</f>
        <v>0.8835175282195986</v>
      </c>
      <c r="O36" s="2">
        <f>IF(K36&gt;$L$4,POWER(K36,1/3),(841/108)*K36+4/29)</f>
        <v>0.8814301812886502</v>
      </c>
      <c r="P36" s="2">
        <f>IF(L36&gt;$L$4,POWER(L36,1/3),(841/108)*L36+4/29)</f>
        <v>0.9038839106288582</v>
      </c>
      <c r="R36" s="2">
        <f t="shared" si="3"/>
        <v>86.48803327347343</v>
      </c>
      <c r="S36" s="2">
        <f t="shared" si="3"/>
        <v>86.24590102948343</v>
      </c>
      <c r="T36" s="2">
        <f t="shared" si="3"/>
        <v>88.85053363294755</v>
      </c>
      <c r="V36" s="8">
        <v>10</v>
      </c>
      <c r="W36" s="9">
        <f t="shared" si="4"/>
        <v>9.943142967944091</v>
      </c>
      <c r="Y36" s="8">
        <v>70</v>
      </c>
      <c r="Z36" s="9">
        <f>W33-V33</f>
        <v>-2.7512004489702235</v>
      </c>
    </row>
    <row r="37" spans="1:26" ht="13.5" thickBot="1">
      <c r="A37" s="8">
        <v>21</v>
      </c>
      <c r="B37" s="1">
        <v>0</v>
      </c>
      <c r="C37" s="1">
        <v>0</v>
      </c>
      <c r="D37" s="1">
        <v>0</v>
      </c>
      <c r="E37" s="1">
        <v>0</v>
      </c>
      <c r="F37" s="1">
        <v>84.73</v>
      </c>
      <c r="G37" s="1">
        <v>88.12</v>
      </c>
      <c r="H37" s="9">
        <v>77.95</v>
      </c>
      <c r="J37" s="2">
        <f t="shared" si="0"/>
        <v>0.8787413660782809</v>
      </c>
      <c r="K37" s="2">
        <f t="shared" si="1"/>
        <v>0.8812000000000001</v>
      </c>
      <c r="L37" s="2">
        <f t="shared" si="2"/>
        <v>0.9446080391657882</v>
      </c>
      <c r="N37" s="2">
        <f>IF(J37&gt;$L$4,POWER(J37,1/3),(841/108)*J37+4/29)</f>
        <v>0.9578268864888322</v>
      </c>
      <c r="O37" s="2">
        <f>IF(K37&gt;$L$4,POWER(K37,1/3),(841/108)*K37+4/29)</f>
        <v>0.9587193571932282</v>
      </c>
      <c r="P37" s="2">
        <f>IF(L37&gt;$L$4,POWER(L37,1/3),(841/108)*L37+4/29)</f>
        <v>0.9811841991745658</v>
      </c>
      <c r="R37" s="2">
        <f t="shared" si="3"/>
        <v>95.10791883270453</v>
      </c>
      <c r="S37" s="2">
        <f t="shared" si="3"/>
        <v>95.21144543441447</v>
      </c>
      <c r="T37" s="2">
        <f t="shared" si="3"/>
        <v>97.81736710424963</v>
      </c>
      <c r="V37" s="11">
        <v>0</v>
      </c>
      <c r="W37" s="12">
        <f t="shared" si="4"/>
        <v>0</v>
      </c>
      <c r="Y37" s="8">
        <v>40</v>
      </c>
      <c r="Z37" s="9">
        <f>W34-V34</f>
        <v>-0.6122345842123522</v>
      </c>
    </row>
    <row r="38" spans="1:26" ht="13.5" thickBot="1">
      <c r="A38" s="13" t="s">
        <v>26</v>
      </c>
      <c r="B38" s="14"/>
      <c r="C38" s="14"/>
      <c r="D38" s="14"/>
      <c r="E38" s="14"/>
      <c r="F38" s="14"/>
      <c r="G38" s="14"/>
      <c r="H38" s="12"/>
      <c r="Y38" s="8">
        <v>20</v>
      </c>
      <c r="Z38" s="9">
        <f>W35-V35</f>
        <v>-0.008874338816870164</v>
      </c>
    </row>
    <row r="39" spans="25:26" ht="13.5" thickBot="1">
      <c r="Y39" s="8">
        <v>10</v>
      </c>
      <c r="Z39" s="9">
        <f>W36-V36</f>
        <v>-0.056857032055908974</v>
      </c>
    </row>
    <row r="40" spans="1:26" ht="13.5" thickBot="1">
      <c r="A40" s="4" t="s">
        <v>28</v>
      </c>
      <c r="B40" s="6"/>
      <c r="C40" s="6"/>
      <c r="D40" s="6"/>
      <c r="E40" s="6"/>
      <c r="F40" s="6"/>
      <c r="G40" s="6"/>
      <c r="H40" s="7"/>
      <c r="Y40" s="11">
        <v>0</v>
      </c>
      <c r="Z40" s="12">
        <v>0</v>
      </c>
    </row>
    <row r="41" spans="1:8" ht="13.5" thickBot="1">
      <c r="A41" s="13" t="s">
        <v>38</v>
      </c>
      <c r="B41" s="14"/>
      <c r="C41" s="14"/>
      <c r="D41" s="14"/>
      <c r="E41" s="14"/>
      <c r="F41" s="14"/>
      <c r="G41" s="14"/>
      <c r="H41" s="12"/>
    </row>
    <row r="43" spans="25:26" ht="13.5" thickBot="1">
      <c r="Y43" s="2">
        <v>100</v>
      </c>
      <c r="Z43" s="2">
        <v>0</v>
      </c>
    </row>
    <row r="44" spans="1:26" ht="13.5" thickBot="1">
      <c r="A44" s="15" t="s">
        <v>40</v>
      </c>
      <c r="B44" s="16"/>
      <c r="C44" s="16"/>
      <c r="D44" s="16"/>
      <c r="E44" s="16"/>
      <c r="F44" s="17">
        <v>96.422</v>
      </c>
      <c r="G44" s="17">
        <v>100</v>
      </c>
      <c r="H44" s="18">
        <v>82.521</v>
      </c>
      <c r="Y44" s="2">
        <v>0</v>
      </c>
      <c r="Z44" s="2">
        <v>0</v>
      </c>
    </row>
    <row r="45" ht="12.75">
      <c r="Y45" s="2" t="s">
        <v>39</v>
      </c>
    </row>
    <row r="48" ht="12.75">
      <c r="A48" s="2" t="s">
        <v>41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3" ht="12.75">
      <c r="A73" s="2" t="s">
        <v>34</v>
      </c>
    </row>
    <row r="74" ht="13.5" thickBot="1">
      <c r="N74" s="2" t="s">
        <v>44</v>
      </c>
    </row>
    <row r="75" spans="14:21" ht="12.75">
      <c r="N75" s="4" t="s">
        <v>0</v>
      </c>
      <c r="O75" s="5" t="s">
        <v>1</v>
      </c>
      <c r="P75" s="6"/>
      <c r="Q75" s="6"/>
      <c r="R75" s="6"/>
      <c r="S75" s="6"/>
      <c r="T75" s="6"/>
      <c r="U75" s="7"/>
    </row>
    <row r="76" spans="14:21" ht="12.75">
      <c r="N76" s="8" t="s">
        <v>2</v>
      </c>
      <c r="O76" s="1" t="s">
        <v>3</v>
      </c>
      <c r="P76" s="1"/>
      <c r="Q76" s="1"/>
      <c r="R76" s="1"/>
      <c r="S76" s="1"/>
      <c r="T76" s="1"/>
      <c r="U76" s="9"/>
    </row>
    <row r="77" spans="14:21" ht="12.75">
      <c r="N77" s="8" t="s">
        <v>4</v>
      </c>
      <c r="O77" s="1" t="s">
        <v>5</v>
      </c>
      <c r="P77" s="1" t="s">
        <v>31</v>
      </c>
      <c r="Q77" s="1"/>
      <c r="R77" s="1"/>
      <c r="S77" s="1"/>
      <c r="T77" s="1"/>
      <c r="U77" s="9"/>
    </row>
    <row r="78" spans="14:21" ht="12.75">
      <c r="N78" s="8" t="s">
        <v>6</v>
      </c>
      <c r="O78" s="1" t="s">
        <v>43</v>
      </c>
      <c r="P78" s="1"/>
      <c r="Q78" s="1"/>
      <c r="R78" s="1"/>
      <c r="S78" s="1"/>
      <c r="T78" s="1"/>
      <c r="U78" s="9"/>
    </row>
    <row r="79" spans="14:21" ht="12.75">
      <c r="N79" s="8" t="s">
        <v>7</v>
      </c>
      <c r="O79" s="1" t="s">
        <v>8</v>
      </c>
      <c r="P79" s="1"/>
      <c r="Q79" s="1"/>
      <c r="R79" s="1"/>
      <c r="S79" s="1"/>
      <c r="T79" s="1"/>
      <c r="U79" s="9"/>
    </row>
    <row r="80" spans="14:21" ht="12.75">
      <c r="N80" s="8" t="s">
        <v>9</v>
      </c>
      <c r="O80" s="1">
        <v>2</v>
      </c>
      <c r="P80" s="1"/>
      <c r="Q80" s="1"/>
      <c r="R80" s="1"/>
      <c r="S80" s="1"/>
      <c r="T80" s="1"/>
      <c r="U80" s="9"/>
    </row>
    <row r="81" spans="14:21" ht="12.75">
      <c r="N81" s="8" t="s">
        <v>10</v>
      </c>
      <c r="O81" s="1" t="s">
        <v>11</v>
      </c>
      <c r="P81" s="1"/>
      <c r="Q81" s="1"/>
      <c r="R81" s="1"/>
      <c r="S81" s="1"/>
      <c r="T81" s="1"/>
      <c r="U81" s="9"/>
    </row>
    <row r="82" spans="14:21" ht="12.75">
      <c r="N82" s="8" t="s">
        <v>12</v>
      </c>
      <c r="O82" s="1" t="s">
        <v>13</v>
      </c>
      <c r="P82" s="1"/>
      <c r="Q82" s="1"/>
      <c r="R82" s="1"/>
      <c r="S82" s="1"/>
      <c r="T82" s="1"/>
      <c r="U82" s="9"/>
    </row>
    <row r="83" spans="14:21" ht="12.75">
      <c r="N83" s="8" t="s">
        <v>14</v>
      </c>
      <c r="O83" s="1">
        <v>8</v>
      </c>
      <c r="P83" s="1"/>
      <c r="Q83" s="1"/>
      <c r="R83" s="1"/>
      <c r="S83" s="1"/>
      <c r="T83" s="1"/>
      <c r="U83" s="9"/>
    </row>
    <row r="84" spans="14:21" ht="12.75">
      <c r="N84" s="8" t="s">
        <v>15</v>
      </c>
      <c r="O84" s="1"/>
      <c r="P84" s="1"/>
      <c r="Q84" s="1"/>
      <c r="R84" s="1"/>
      <c r="S84" s="1"/>
      <c r="T84" s="1"/>
      <c r="U84" s="9"/>
    </row>
    <row r="85" spans="14:21" ht="12.75">
      <c r="N85" s="8" t="s">
        <v>13</v>
      </c>
      <c r="O85" s="1" t="s">
        <v>16</v>
      </c>
      <c r="P85" s="1" t="s">
        <v>17</v>
      </c>
      <c r="Q85" s="1" t="s">
        <v>18</v>
      </c>
      <c r="R85" s="1" t="s">
        <v>19</v>
      </c>
      <c r="S85" s="1" t="s">
        <v>20</v>
      </c>
      <c r="T85" s="1" t="s">
        <v>21</v>
      </c>
      <c r="U85" s="9" t="s">
        <v>22</v>
      </c>
    </row>
    <row r="86" spans="14:21" ht="12.75">
      <c r="N86" s="8" t="s">
        <v>23</v>
      </c>
      <c r="O86" s="1"/>
      <c r="P86" s="1"/>
      <c r="Q86" s="1"/>
      <c r="R86" s="1"/>
      <c r="S86" s="1"/>
      <c r="T86" s="1"/>
      <c r="U86" s="9"/>
    </row>
    <row r="87" spans="14:21" ht="12.75">
      <c r="N87" s="8" t="s">
        <v>24</v>
      </c>
      <c r="O87" s="1">
        <v>21</v>
      </c>
      <c r="P87" s="1"/>
      <c r="Q87" s="1"/>
      <c r="R87" s="1"/>
      <c r="S87" s="1"/>
      <c r="T87" s="1"/>
      <c r="U87" s="9"/>
    </row>
    <row r="88" spans="14:25" ht="12.75">
      <c r="N88" s="8" t="s">
        <v>25</v>
      </c>
      <c r="O88" s="1"/>
      <c r="P88" s="1"/>
      <c r="Q88" s="1"/>
      <c r="R88" s="1"/>
      <c r="S88" s="1"/>
      <c r="T88" s="1"/>
      <c r="U88" s="9"/>
      <c r="W88" s="21" t="s">
        <v>48</v>
      </c>
      <c r="X88" s="21" t="s">
        <v>47</v>
      </c>
      <c r="Y88" s="21" t="s">
        <v>46</v>
      </c>
    </row>
    <row r="89" spans="14:25" ht="12.75">
      <c r="N89" s="8">
        <v>1</v>
      </c>
      <c r="O89" s="1">
        <v>100</v>
      </c>
      <c r="P89" s="1">
        <v>0</v>
      </c>
      <c r="Q89" s="1">
        <v>0</v>
      </c>
      <c r="R89" s="1">
        <v>0</v>
      </c>
      <c r="S89" s="1">
        <v>15.64</v>
      </c>
      <c r="T89" s="1">
        <v>23.6</v>
      </c>
      <c r="U89" s="9">
        <v>53.7</v>
      </c>
      <c r="W89">
        <v>100</v>
      </c>
      <c r="X89">
        <v>0</v>
      </c>
      <c r="Y89">
        <v>100</v>
      </c>
    </row>
    <row r="90" spans="14:25" ht="12.75">
      <c r="N90" s="8">
        <v>2</v>
      </c>
      <c r="O90" s="20">
        <v>68.84201291</v>
      </c>
      <c r="P90" s="1">
        <v>0</v>
      </c>
      <c r="Q90" s="1">
        <v>0</v>
      </c>
      <c r="R90" s="1">
        <v>0</v>
      </c>
      <c r="S90" s="1">
        <v>29.51</v>
      </c>
      <c r="T90" s="1">
        <v>37.41</v>
      </c>
      <c r="U90" s="9">
        <v>62.97</v>
      </c>
      <c r="W90">
        <v>68.84</v>
      </c>
      <c r="X90">
        <v>15.43</v>
      </c>
      <c r="Y90">
        <v>68.84</v>
      </c>
    </row>
    <row r="91" spans="14:25" ht="12.75">
      <c r="N91" s="8">
        <v>3</v>
      </c>
      <c r="O91" s="20">
        <v>38.20185048</v>
      </c>
      <c r="P91" s="1">
        <v>0</v>
      </c>
      <c r="Q91" s="1">
        <v>0</v>
      </c>
      <c r="R91" s="1">
        <v>0</v>
      </c>
      <c r="S91" s="1">
        <v>49.55</v>
      </c>
      <c r="T91" s="1">
        <v>56.37</v>
      </c>
      <c r="U91" s="9">
        <v>69.1</v>
      </c>
      <c r="W91">
        <v>38.2</v>
      </c>
      <c r="X91">
        <v>16.17</v>
      </c>
      <c r="Y91">
        <v>38.2</v>
      </c>
    </row>
    <row r="92" spans="14:25" ht="12.75">
      <c r="N92" s="8">
        <v>4</v>
      </c>
      <c r="O92" s="20">
        <v>17.25199214</v>
      </c>
      <c r="P92" s="1">
        <v>0</v>
      </c>
      <c r="Q92" s="1">
        <v>0</v>
      </c>
      <c r="R92" s="1">
        <v>0</v>
      </c>
      <c r="S92" s="1">
        <v>67.13</v>
      </c>
      <c r="T92" s="1">
        <v>72.66</v>
      </c>
      <c r="U92" s="9">
        <v>74.4</v>
      </c>
      <c r="W92">
        <v>17.25</v>
      </c>
      <c r="X92">
        <v>10.81</v>
      </c>
      <c r="Y92">
        <v>17.25</v>
      </c>
    </row>
    <row r="93" spans="14:25" ht="12.75">
      <c r="N93" s="8">
        <v>5</v>
      </c>
      <c r="O93" s="20">
        <v>8.648982969</v>
      </c>
      <c r="P93" s="1">
        <v>0</v>
      </c>
      <c r="Q93" s="1">
        <v>0</v>
      </c>
      <c r="R93" s="1">
        <v>0</v>
      </c>
      <c r="S93" s="1">
        <v>75.79</v>
      </c>
      <c r="T93" s="1">
        <v>80.14</v>
      </c>
      <c r="U93" s="9">
        <v>75.3</v>
      </c>
      <c r="W93">
        <v>8.65</v>
      </c>
      <c r="X93">
        <v>4.77</v>
      </c>
      <c r="Y93">
        <v>8.65</v>
      </c>
    </row>
    <row r="94" spans="14:25" ht="12.75">
      <c r="N94" s="8">
        <v>6</v>
      </c>
      <c r="O94" s="1">
        <v>0</v>
      </c>
      <c r="P94" s="1">
        <v>100</v>
      </c>
      <c r="Q94" s="1">
        <v>0</v>
      </c>
      <c r="R94" s="1">
        <v>0</v>
      </c>
      <c r="S94" s="1">
        <v>33.82</v>
      </c>
      <c r="T94" s="1">
        <v>17.45</v>
      </c>
      <c r="U94" s="9">
        <v>15.75</v>
      </c>
      <c r="W94">
        <v>100</v>
      </c>
      <c r="X94">
        <v>0</v>
      </c>
      <c r="Y94">
        <v>100</v>
      </c>
    </row>
    <row r="95" spans="14:25" ht="12.75">
      <c r="N95" s="8">
        <v>7</v>
      </c>
      <c r="O95" s="1">
        <v>0</v>
      </c>
      <c r="P95" s="20">
        <v>71.31439455</v>
      </c>
      <c r="Q95" s="1">
        <v>0</v>
      </c>
      <c r="R95" s="1">
        <v>0</v>
      </c>
      <c r="S95" s="1">
        <v>43.68</v>
      </c>
      <c r="T95" s="1">
        <v>29.8</v>
      </c>
      <c r="U95" s="9">
        <v>28.8</v>
      </c>
      <c r="W95">
        <v>71.31</v>
      </c>
      <c r="X95">
        <v>11.21</v>
      </c>
      <c r="Y95">
        <v>71.31</v>
      </c>
    </row>
    <row r="96" spans="14:25" ht="12.75">
      <c r="N96" s="8">
        <v>8</v>
      </c>
      <c r="O96" s="1">
        <v>0</v>
      </c>
      <c r="P96" s="20">
        <v>38.62676556</v>
      </c>
      <c r="Q96" s="1">
        <v>0</v>
      </c>
      <c r="R96" s="1">
        <v>0</v>
      </c>
      <c r="S96" s="1">
        <v>59.38</v>
      </c>
      <c r="T96" s="1">
        <v>50.75</v>
      </c>
      <c r="U96" s="9">
        <v>48.56</v>
      </c>
      <c r="W96">
        <v>38.63</v>
      </c>
      <c r="X96">
        <v>14.25</v>
      </c>
      <c r="Y96">
        <v>38.63</v>
      </c>
    </row>
    <row r="97" spans="14:25" ht="12.75">
      <c r="N97" s="8">
        <v>9</v>
      </c>
      <c r="O97" s="1">
        <v>0</v>
      </c>
      <c r="P97" s="20">
        <v>18.78548444</v>
      </c>
      <c r="Q97" s="1">
        <v>0</v>
      </c>
      <c r="R97" s="1">
        <v>0</v>
      </c>
      <c r="S97" s="1">
        <v>71.19</v>
      </c>
      <c r="T97" s="1">
        <v>68.19</v>
      </c>
      <c r="U97" s="9">
        <v>62.86</v>
      </c>
      <c r="W97">
        <v>18.79</v>
      </c>
      <c r="X97">
        <v>9.42</v>
      </c>
      <c r="Y97">
        <v>18.79</v>
      </c>
    </row>
    <row r="98" spans="14:25" ht="12.75">
      <c r="N98" s="8">
        <v>10</v>
      </c>
      <c r="O98" s="1">
        <v>0</v>
      </c>
      <c r="P98" s="20">
        <v>9.057134879</v>
      </c>
      <c r="Q98" s="1">
        <v>0</v>
      </c>
      <c r="R98" s="1">
        <v>0</v>
      </c>
      <c r="S98" s="1">
        <v>78.03</v>
      </c>
      <c r="T98" s="1">
        <v>77.9</v>
      </c>
      <c r="U98" s="9">
        <v>70.58</v>
      </c>
      <c r="W98">
        <v>9.06</v>
      </c>
      <c r="X98">
        <v>5.4</v>
      </c>
      <c r="Y98">
        <v>9.06</v>
      </c>
    </row>
    <row r="99" spans="14:25" ht="12.75">
      <c r="N99" s="8">
        <v>11</v>
      </c>
      <c r="O99" s="1">
        <v>0</v>
      </c>
      <c r="P99" s="1">
        <v>0</v>
      </c>
      <c r="Q99" s="1">
        <v>100</v>
      </c>
      <c r="R99" s="1">
        <v>0</v>
      </c>
      <c r="S99" s="1">
        <v>67.95</v>
      </c>
      <c r="T99" s="1">
        <v>73.46</v>
      </c>
      <c r="U99" s="9">
        <v>7.3</v>
      </c>
      <c r="W99">
        <v>100</v>
      </c>
      <c r="X99">
        <v>0</v>
      </c>
      <c r="Y99">
        <v>100</v>
      </c>
    </row>
    <row r="100" spans="14:25" ht="12.75">
      <c r="N100" s="8">
        <v>12</v>
      </c>
      <c r="O100" s="1">
        <v>0</v>
      </c>
      <c r="P100" s="1">
        <v>0</v>
      </c>
      <c r="Q100" s="20">
        <v>71.19943706</v>
      </c>
      <c r="R100" s="1">
        <v>0</v>
      </c>
      <c r="S100" s="1">
        <v>69.85</v>
      </c>
      <c r="T100" s="1">
        <v>74.8</v>
      </c>
      <c r="U100" s="9">
        <v>18.07</v>
      </c>
      <c r="W100">
        <v>71.2</v>
      </c>
      <c r="X100">
        <v>13.56</v>
      </c>
      <c r="Y100">
        <v>71.2</v>
      </c>
    </row>
    <row r="101" spans="14:25" ht="12.75">
      <c r="N101" s="8">
        <v>13</v>
      </c>
      <c r="O101" s="1">
        <v>0</v>
      </c>
      <c r="P101" s="1">
        <v>0</v>
      </c>
      <c r="Q101" s="20">
        <v>36.90872331</v>
      </c>
      <c r="R101" s="1">
        <v>0</v>
      </c>
      <c r="S101" s="1">
        <v>75.45</v>
      </c>
      <c r="T101" s="1">
        <v>79.99</v>
      </c>
      <c r="U101" s="9">
        <v>40.15</v>
      </c>
      <c r="W101">
        <v>36.91</v>
      </c>
      <c r="X101">
        <v>16.59</v>
      </c>
      <c r="Y101">
        <v>36.91</v>
      </c>
    </row>
    <row r="102" spans="14:25" ht="12.75">
      <c r="N102" s="8">
        <v>14</v>
      </c>
      <c r="O102" s="1">
        <v>0</v>
      </c>
      <c r="P102" s="1">
        <v>0</v>
      </c>
      <c r="Q102" s="20">
        <v>17.80114694</v>
      </c>
      <c r="R102" s="1">
        <v>0</v>
      </c>
      <c r="S102" s="1">
        <v>78.67</v>
      </c>
      <c r="T102" s="1">
        <v>82.62</v>
      </c>
      <c r="U102" s="9">
        <v>58.11</v>
      </c>
      <c r="W102">
        <v>17.8</v>
      </c>
      <c r="X102">
        <v>10.28</v>
      </c>
      <c r="Y102">
        <v>17.8</v>
      </c>
    </row>
    <row r="103" spans="14:25" ht="12.75">
      <c r="N103" s="8">
        <v>15</v>
      </c>
      <c r="O103" s="1">
        <v>0</v>
      </c>
      <c r="P103" s="1">
        <v>0</v>
      </c>
      <c r="Q103" s="20">
        <v>7.961749638</v>
      </c>
      <c r="R103" s="1">
        <v>0</v>
      </c>
      <c r="S103" s="1">
        <v>82.03</v>
      </c>
      <c r="T103" s="1">
        <v>85.84</v>
      </c>
      <c r="U103" s="9">
        <v>68.55</v>
      </c>
      <c r="W103">
        <v>7.96</v>
      </c>
      <c r="X103">
        <v>5.34</v>
      </c>
      <c r="Y103">
        <v>7.96</v>
      </c>
    </row>
    <row r="104" spans="14:25" ht="12.75">
      <c r="N104" s="8">
        <v>16</v>
      </c>
      <c r="O104" s="1">
        <v>0</v>
      </c>
      <c r="P104" s="1">
        <v>0</v>
      </c>
      <c r="Q104" s="1">
        <v>0</v>
      </c>
      <c r="R104" s="1">
        <v>100</v>
      </c>
      <c r="S104" s="1">
        <v>0.75</v>
      </c>
      <c r="T104" s="1">
        <v>0.78</v>
      </c>
      <c r="U104" s="9">
        <v>0.64</v>
      </c>
      <c r="W104">
        <v>100</v>
      </c>
      <c r="X104">
        <v>0</v>
      </c>
      <c r="Y104">
        <v>100</v>
      </c>
    </row>
    <row r="105" spans="14:25" ht="12.75">
      <c r="N105" s="8">
        <v>17</v>
      </c>
      <c r="O105" s="1">
        <v>0</v>
      </c>
      <c r="P105" s="1">
        <v>0</v>
      </c>
      <c r="Q105" s="1">
        <v>0</v>
      </c>
      <c r="R105" s="20">
        <v>67.88572933</v>
      </c>
      <c r="S105" s="1">
        <v>8.64</v>
      </c>
      <c r="T105" s="1">
        <v>8.9</v>
      </c>
      <c r="U105" s="9">
        <v>7.8</v>
      </c>
      <c r="W105">
        <v>67.89</v>
      </c>
      <c r="X105">
        <v>22.82</v>
      </c>
      <c r="Y105">
        <v>67.89</v>
      </c>
    </row>
    <row r="106" spans="14:25" ht="12.75">
      <c r="N106" s="8">
        <v>18</v>
      </c>
      <c r="O106" s="1">
        <v>0</v>
      </c>
      <c r="P106" s="1">
        <v>0</v>
      </c>
      <c r="Q106" s="1">
        <v>0</v>
      </c>
      <c r="R106" s="20">
        <v>39.76081654</v>
      </c>
      <c r="S106" s="1">
        <v>27.63</v>
      </c>
      <c r="T106" s="1">
        <v>28.46</v>
      </c>
      <c r="U106" s="9">
        <v>25.25</v>
      </c>
      <c r="W106">
        <v>39.76</v>
      </c>
      <c r="X106">
        <v>28.55</v>
      </c>
      <c r="Y106">
        <v>39.76</v>
      </c>
    </row>
    <row r="107" spans="14:25" ht="12.75">
      <c r="N107" s="8">
        <v>19</v>
      </c>
      <c r="O107" s="1">
        <v>0</v>
      </c>
      <c r="P107" s="1">
        <v>0</v>
      </c>
      <c r="Q107" s="1">
        <v>0</v>
      </c>
      <c r="R107" s="20">
        <v>20.18046649</v>
      </c>
      <c r="S107" s="1">
        <v>50.6</v>
      </c>
      <c r="T107" s="1">
        <v>52.24</v>
      </c>
      <c r="U107" s="9">
        <v>46.42</v>
      </c>
      <c r="W107">
        <v>20.18</v>
      </c>
      <c r="X107">
        <v>20.9</v>
      </c>
      <c r="Y107">
        <v>20.18</v>
      </c>
    </row>
    <row r="108" spans="14:25" ht="12.75">
      <c r="N108" s="8">
        <v>20</v>
      </c>
      <c r="O108" s="1">
        <v>0</v>
      </c>
      <c r="P108" s="1">
        <v>0</v>
      </c>
      <c r="Q108" s="1">
        <v>0</v>
      </c>
      <c r="R108" s="20">
        <v>10.0373169</v>
      </c>
      <c r="S108" s="1">
        <v>66.5</v>
      </c>
      <c r="T108" s="1">
        <v>68.48</v>
      </c>
      <c r="U108" s="9">
        <v>60.94</v>
      </c>
      <c r="W108">
        <v>10.04</v>
      </c>
      <c r="X108">
        <v>12.45</v>
      </c>
      <c r="Y108">
        <v>10.04</v>
      </c>
    </row>
    <row r="109" spans="14:25" ht="12.75">
      <c r="N109" s="8">
        <v>21</v>
      </c>
      <c r="O109" s="1">
        <v>0</v>
      </c>
      <c r="P109" s="1">
        <v>0</v>
      </c>
      <c r="Q109" s="1">
        <v>0</v>
      </c>
      <c r="R109" s="1">
        <v>0</v>
      </c>
      <c r="S109" s="1">
        <v>84.73</v>
      </c>
      <c r="T109" s="1">
        <v>88.12</v>
      </c>
      <c r="U109" s="9">
        <v>77.95</v>
      </c>
      <c r="W109">
        <v>0</v>
      </c>
      <c r="X109">
        <v>0</v>
      </c>
      <c r="Y109">
        <v>0</v>
      </c>
    </row>
    <row r="110" spans="14:21" ht="13.5" thickBot="1">
      <c r="N110" s="13" t="s">
        <v>26</v>
      </c>
      <c r="O110" s="14"/>
      <c r="P110" s="14"/>
      <c r="Q110" s="14"/>
      <c r="R110" s="14"/>
      <c r="S110" s="14"/>
      <c r="T110" s="14"/>
      <c r="U110" s="12"/>
    </row>
    <row r="111" ht="12.75"/>
    <row r="112" ht="12.75">
      <c r="N112" s="2" t="s">
        <v>45</v>
      </c>
    </row>
    <row r="113" ht="12.75"/>
    <row r="114" ht="12.75"/>
    <row r="115" ht="12.75"/>
    <row r="116" ht="12.75"/>
    <row r="117" ht="12.75"/>
    <row r="118" ht="12.75">
      <c r="A118" s="2" t="s">
        <v>49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>
      <c r="A155" s="2" t="s">
        <v>50</v>
      </c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</sheetData>
  <hyperlinks>
    <hyperlink ref="B3" r:id="rId1" display="https://cielab.xyz/spectralcalc.php"/>
    <hyperlink ref="O75" r:id="rId2" display="https://cielab.xyz/spectralcalc.php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Michael I Sartakov</Manager>
  <Company>https://cielab.xyz</Company>
  <HyperlinkBase>https://cielab.xyz/pdf/SCTV_calc_from_cielab.xyz.xls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 20654:2017 SCTV calculation</dc:title>
  <dc:subject>Spot Colour Tone Value (SCTV)</dc:subject>
  <dc:creator>mihas</dc:creator>
  <cp:keywords/>
  <dc:description/>
  <cp:lastModifiedBy>mihas</cp:lastModifiedBy>
  <dcterms:created xsi:type="dcterms:W3CDTF">2020-05-19T21:05:15Z</dcterms:created>
  <dcterms:modified xsi:type="dcterms:W3CDTF">2021-01-26T11:52:02Z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